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egunta 1" sheetId="1" r:id="rId1"/>
    <sheet name="Pregunta 2" sheetId="2" r:id="rId2"/>
    <sheet name="Pregunta 3" sheetId="3" r:id="rId3"/>
    <sheet name="Pregunta 4" sheetId="4" r:id="rId4"/>
  </sheets>
  <definedNames>
    <definedName name="_xlnm.Print_Area" localSheetId="2">'Pregunta 3'!$A$1:$G$114</definedName>
    <definedName name="_xlnm.Print_Area" localSheetId="3">'Pregunta 4'!$A$1:$G$40</definedName>
  </definedNames>
  <calcPr fullCalcOnLoad="1"/>
</workbook>
</file>

<file path=xl/sharedStrings.xml><?xml version="1.0" encoding="utf-8"?>
<sst xmlns="http://schemas.openxmlformats.org/spreadsheetml/2006/main" count="264" uniqueCount="159">
  <si>
    <t>Formatos</t>
  </si>
  <si>
    <t>F1</t>
  </si>
  <si>
    <t>F2</t>
  </si>
  <si>
    <t>F3</t>
  </si>
  <si>
    <t>F4</t>
  </si>
  <si>
    <t>TON</t>
  </si>
  <si>
    <t>CFR (US$/TON)</t>
  </si>
  <si>
    <t>CFRi (US$)</t>
  </si>
  <si>
    <t>Costo total</t>
  </si>
  <si>
    <t>CFR total</t>
  </si>
  <si>
    <t>Seguro</t>
  </si>
  <si>
    <t>US$</t>
  </si>
  <si>
    <t>CIF</t>
  </si>
  <si>
    <t>Ad-valorem</t>
  </si>
  <si>
    <t>IGV</t>
  </si>
  <si>
    <t>IPM</t>
  </si>
  <si>
    <t>Gastos bancarios</t>
  </si>
  <si>
    <t>Agencia de aduanas</t>
  </si>
  <si>
    <t>Almacenaje</t>
  </si>
  <si>
    <t>ISC</t>
  </si>
  <si>
    <t>S/A</t>
  </si>
  <si>
    <t>E</t>
  </si>
  <si>
    <t>Derecho anti-dumping</t>
  </si>
  <si>
    <t>Peso total</t>
  </si>
  <si>
    <t>No aplica</t>
  </si>
  <si>
    <t>Transporte del Callao a Chimbote (US$)</t>
  </si>
  <si>
    <t>Costo total de la importación</t>
  </si>
  <si>
    <t>Transporte Callao-Chimbote</t>
  </si>
  <si>
    <t>(a) Datos</t>
  </si>
  <si>
    <t xml:space="preserve">(b) </t>
  </si>
  <si>
    <t>Precio FOB (US$/TON)</t>
  </si>
  <si>
    <t>Peso total carga (TON)</t>
  </si>
  <si>
    <t>FOB</t>
  </si>
  <si>
    <t>Costo de flete Korea-Perú (US$/TON)</t>
  </si>
  <si>
    <t>Flete (Korea-Perú)</t>
  </si>
  <si>
    <t>CFR</t>
  </si>
  <si>
    <t>Costo total puesto en Chimbote (US$)</t>
  </si>
  <si>
    <t>Rspta: Conviene al 2do proveedor Koreano.</t>
  </si>
  <si>
    <t>Gasto por agente</t>
  </si>
  <si>
    <t>Gastos de colocar un pedido</t>
  </si>
  <si>
    <t>Gasto administrativo</t>
  </si>
  <si>
    <t>Takeda</t>
  </si>
  <si>
    <t>Roche</t>
  </si>
  <si>
    <t>EXW</t>
  </si>
  <si>
    <t>US$/Kg.</t>
  </si>
  <si>
    <t>Flete interno fabrica-puerto</t>
  </si>
  <si>
    <t>US$/TON</t>
  </si>
  <si>
    <t>Estiba</t>
  </si>
  <si>
    <t>Flete marítimo</t>
  </si>
  <si>
    <t>Seguros</t>
  </si>
  <si>
    <t>Seguros (valor FOB)</t>
  </si>
  <si>
    <r>
      <t xml:space="preserve">CIP </t>
    </r>
    <r>
      <rPr>
        <sz val="8"/>
        <rFont val="Arial"/>
        <family val="2"/>
      </rPr>
      <t>(Aeropuerto J.Chavez)</t>
    </r>
  </si>
  <si>
    <t>US$/Kg</t>
  </si>
  <si>
    <t>Gasto de aduana (marítimo o aéreo)</t>
  </si>
  <si>
    <t>US$/pedido</t>
  </si>
  <si>
    <t>Gasto de agente marítimo</t>
  </si>
  <si>
    <t>Gasto de agente aéreo</t>
  </si>
  <si>
    <t>Gasto por tramite aduana</t>
  </si>
  <si>
    <t>Total</t>
  </si>
  <si>
    <t>Sabiendo que:</t>
  </si>
  <si>
    <t>Ademas:</t>
  </si>
  <si>
    <t>Demanda</t>
  </si>
  <si>
    <t>C</t>
  </si>
  <si>
    <t>i x C</t>
  </si>
  <si>
    <t>TON/AÑO</t>
  </si>
  <si>
    <t>Gasto por colocar un pedido</t>
  </si>
  <si>
    <t>Cantidad economica de orden (EOQ)</t>
  </si>
  <si>
    <t>Empresa supervisora</t>
  </si>
  <si>
    <t>Comisión de agencia de aduanas</t>
  </si>
  <si>
    <t>Empresas supervisora</t>
  </si>
  <si>
    <t>Comisión  agencia aduanas</t>
  </si>
  <si>
    <t>(sobre FOB)</t>
  </si>
  <si>
    <t>(sobre CIF)</t>
  </si>
  <si>
    <t>Costo emisión de la orden de compra</t>
  </si>
  <si>
    <t>Costo total de importación</t>
  </si>
  <si>
    <t>FOB (referencial)</t>
  </si>
  <si>
    <t>(b)</t>
  </si>
  <si>
    <t>c)</t>
  </si>
  <si>
    <t xml:space="preserve">Costo equivalente importación </t>
  </si>
  <si>
    <t>Sabemos:</t>
  </si>
  <si>
    <t>i</t>
  </si>
  <si>
    <t>Depende del proveedor US$ 11,68 o 12,26</t>
  </si>
  <si>
    <t>Costo total anual</t>
  </si>
  <si>
    <t>Costo de importación</t>
  </si>
  <si>
    <t>Costo de conservar el inventario Ip</t>
  </si>
  <si>
    <t>Ip = EOQ/2</t>
  </si>
  <si>
    <t>sabiendo:</t>
  </si>
  <si>
    <t>Rspta: Alternativa más economica Takeda.</t>
  </si>
  <si>
    <t>CC</t>
  </si>
  <si>
    <t>CA</t>
  </si>
  <si>
    <t>CMI</t>
  </si>
  <si>
    <t>Otra alternativa de solución:</t>
  </si>
  <si>
    <t>Rspta: Idem.</t>
  </si>
  <si>
    <t>Resolviendo la primera ruta;</t>
  </si>
  <si>
    <t>Kg.</t>
  </si>
  <si>
    <t>Compra</t>
  </si>
  <si>
    <t>Volumen de cada fardo</t>
  </si>
  <si>
    <r>
      <t>m</t>
    </r>
    <r>
      <rPr>
        <vertAlign val="superscript"/>
        <sz val="10"/>
        <rFont val="Arial"/>
        <family val="2"/>
      </rPr>
      <t>3</t>
    </r>
  </si>
  <si>
    <t>$/Kg.</t>
  </si>
  <si>
    <r>
      <t>$/m</t>
    </r>
    <r>
      <rPr>
        <vertAlign val="superscript"/>
        <sz val="10"/>
        <rFont val="Arial"/>
        <family val="2"/>
      </rPr>
      <t>3</t>
    </r>
  </si>
  <si>
    <t>Compra de algodón de la India a China</t>
  </si>
  <si>
    <t>Marítima</t>
  </si>
  <si>
    <t>Carretero</t>
  </si>
  <si>
    <t>Vía</t>
  </si>
  <si>
    <t>Peso de cada fardo</t>
  </si>
  <si>
    <t>Número de fardos</t>
  </si>
  <si>
    <t>unidades</t>
  </si>
  <si>
    <t>FOB+Flete</t>
  </si>
  <si>
    <r>
      <t xml:space="preserve">CFR </t>
    </r>
    <r>
      <rPr>
        <vertAlign val="subscript"/>
        <sz val="10"/>
        <rFont val="Arial"/>
        <family val="2"/>
      </rPr>
      <t>selección</t>
    </r>
  </si>
  <si>
    <t>CFR = FOB+Flete</t>
  </si>
  <si>
    <t>Seguro India-China</t>
  </si>
  <si>
    <t>CIF+A/V</t>
  </si>
  <si>
    <t>Total de tributos India-China</t>
  </si>
  <si>
    <t>Alternativa ASIA</t>
  </si>
  <si>
    <t>a) Primera ruta: Transporte India-China</t>
  </si>
  <si>
    <t>b) Segunda ruta: Transporte China-Perú</t>
  </si>
  <si>
    <t>a) Datos India-China:</t>
  </si>
  <si>
    <t>b) Datos China-USA</t>
  </si>
  <si>
    <t>Precio CIF</t>
  </si>
  <si>
    <t>Precio FOB+Flete</t>
  </si>
  <si>
    <t>Seguro China-USA</t>
  </si>
  <si>
    <t>IGV (importación de polos a USA)</t>
  </si>
  <si>
    <t>Ad-valorem (importación de algodón a China)</t>
  </si>
  <si>
    <t>IGV (importación de algodón a China)</t>
  </si>
  <si>
    <t>IPM (importación de algodón a China)</t>
  </si>
  <si>
    <t>$/unidad</t>
  </si>
  <si>
    <t>unidad/Kg algodón</t>
  </si>
  <si>
    <t>Ratio consumo PT/MP principal</t>
  </si>
  <si>
    <t>Compra de los polos de la China a USA</t>
  </si>
  <si>
    <t>Cantidad de polos</t>
  </si>
  <si>
    <t>Total de tributos China-USA</t>
  </si>
  <si>
    <t>Total de tributos ASIA</t>
  </si>
  <si>
    <t xml:space="preserve">Siempre se presupuesta el gasto </t>
  </si>
  <si>
    <t xml:space="preserve">del escanario menos favorable, </t>
  </si>
  <si>
    <t>posición conservadora de gasto</t>
  </si>
  <si>
    <t>Alternativa AMERICA</t>
  </si>
  <si>
    <t>Precio CFR</t>
  </si>
  <si>
    <t>Seguro México-USA</t>
  </si>
  <si>
    <t>Total de tributos México-USA</t>
  </si>
  <si>
    <t>Total de tributos AMERICA</t>
  </si>
  <si>
    <t>Rspta. Considerando los gastos totales pagados exclusivamente por tributos se elige</t>
  </si>
  <si>
    <t>la alternativa del proveedor Méxicano.</t>
  </si>
  <si>
    <t>Datos</t>
  </si>
  <si>
    <t>Paletizado</t>
  </si>
  <si>
    <t>Cajas</t>
  </si>
  <si>
    <t>($/Kg.)</t>
  </si>
  <si>
    <r>
      <t>($/m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</si>
  <si>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Capacidades</t>
  </si>
  <si>
    <t>fardos paletizados</t>
  </si>
  <si>
    <r>
      <t>cajas</t>
    </r>
  </si>
  <si>
    <t>Contenedores</t>
  </si>
  <si>
    <t>1 fardo pesa</t>
  </si>
  <si>
    <t>1 caja almacena</t>
  </si>
  <si>
    <t>Seguro transporte</t>
  </si>
  <si>
    <t>Ad-valorem del material</t>
  </si>
  <si>
    <t>Total importación</t>
  </si>
  <si>
    <t>Gasto portuario</t>
  </si>
  <si>
    <t>$</t>
  </si>
  <si>
    <t>(US$/Kg.)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</si>
</sst>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%"/>
  </numFmts>
  <fonts count="8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8" xfId="0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NumberFormat="1" applyAlignment="1">
      <alignment/>
    </xf>
    <xf numFmtId="0" fontId="0" fillId="4" borderId="0" xfId="0" applyFill="1" applyAlignment="1">
      <alignment/>
    </xf>
    <xf numFmtId="1" fontId="0" fillId="3" borderId="0" xfId="0" applyNumberFormat="1" applyFill="1" applyAlignment="1">
      <alignment/>
    </xf>
    <xf numFmtId="1" fontId="0" fillId="3" borderId="8" xfId="0" applyNumberFormat="1" applyFill="1" applyBorder="1" applyAlignment="1">
      <alignment/>
    </xf>
    <xf numFmtId="0" fontId="0" fillId="2" borderId="1" xfId="0" applyFill="1" applyBorder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167" fontId="0" fillId="3" borderId="0" xfId="0" applyNumberForma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2" fontId="0" fillId="3" borderId="0" xfId="0" applyNumberForma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6" sqref="A6"/>
    </sheetView>
  </sheetViews>
  <sheetFormatPr defaultColWidth="11.421875" defaultRowHeight="12.75"/>
  <cols>
    <col min="1" max="1" width="32.28125" style="0" customWidth="1"/>
    <col min="2" max="2" width="18.7109375" style="1" customWidth="1"/>
    <col min="3" max="3" width="14.28125" style="1" customWidth="1"/>
    <col min="4" max="4" width="18.7109375" style="1" customWidth="1"/>
    <col min="5" max="5" width="15.28125" style="0" customWidth="1"/>
  </cols>
  <sheetData>
    <row r="1" ht="12.75">
      <c r="A1" t="s">
        <v>28</v>
      </c>
    </row>
    <row r="8" ht="13.5" thickBot="1"/>
    <row r="9" spans="1:4" ht="13.5" thickBot="1">
      <c r="A9" s="8" t="s">
        <v>0</v>
      </c>
      <c r="B9" s="9" t="s">
        <v>5</v>
      </c>
      <c r="C9" s="9" t="s">
        <v>6</v>
      </c>
      <c r="D9" s="10" t="s">
        <v>7</v>
      </c>
    </row>
    <row r="10" spans="1:4" ht="18.75" customHeight="1">
      <c r="A10" s="5" t="s">
        <v>1</v>
      </c>
      <c r="B10" s="6">
        <v>128.915</v>
      </c>
      <c r="C10" s="5">
        <v>625</v>
      </c>
      <c r="D10" s="7">
        <f>+C10*B10</f>
        <v>80571.875</v>
      </c>
    </row>
    <row r="11" spans="1:4" ht="18.75" customHeight="1">
      <c r="A11" s="2" t="s">
        <v>2</v>
      </c>
      <c r="B11" s="3">
        <v>64.03</v>
      </c>
      <c r="C11" s="2">
        <v>605</v>
      </c>
      <c r="D11" s="4">
        <f>+C11*B11</f>
        <v>38738.15</v>
      </c>
    </row>
    <row r="12" spans="1:4" ht="18.75" customHeight="1">
      <c r="A12" s="2" t="s">
        <v>3</v>
      </c>
      <c r="B12" s="3">
        <v>59.392</v>
      </c>
      <c r="C12" s="2">
        <v>605</v>
      </c>
      <c r="D12" s="4">
        <f>+C12*B12</f>
        <v>35932.16</v>
      </c>
    </row>
    <row r="13" spans="1:4" ht="18.75" customHeight="1" thickBot="1">
      <c r="A13" s="2" t="s">
        <v>4</v>
      </c>
      <c r="B13" s="18">
        <v>39.36</v>
      </c>
      <c r="C13" s="2">
        <v>605</v>
      </c>
      <c r="D13" s="12">
        <f>+C13*B13</f>
        <v>23812.8</v>
      </c>
    </row>
    <row r="14" spans="1:4" ht="13.5" thickBot="1">
      <c r="A14" s="11" t="s">
        <v>23</v>
      </c>
      <c r="B14" s="19">
        <f>SUM(B10:B13)</f>
        <v>291.697</v>
      </c>
      <c r="C14" s="1" t="s">
        <v>9</v>
      </c>
      <c r="D14" s="13">
        <f>SUM(D10:D13)</f>
        <v>179054.985</v>
      </c>
    </row>
    <row r="16" spans="1:6" ht="12.75">
      <c r="A16" s="30" t="s">
        <v>10</v>
      </c>
      <c r="B16" s="31">
        <v>533</v>
      </c>
      <c r="C16" s="31" t="s">
        <v>11</v>
      </c>
      <c r="D16" s="28" t="s">
        <v>16</v>
      </c>
      <c r="E16" s="28">
        <v>6000</v>
      </c>
      <c r="F16" s="31" t="s">
        <v>11</v>
      </c>
    </row>
    <row r="17" spans="1:6" ht="12.75">
      <c r="A17" s="32" t="s">
        <v>13</v>
      </c>
      <c r="B17" s="33">
        <v>0.04</v>
      </c>
      <c r="C17" s="31"/>
      <c r="D17" s="28" t="s">
        <v>17</v>
      </c>
      <c r="E17" s="28">
        <v>11600</v>
      </c>
      <c r="F17" s="31" t="s">
        <v>11</v>
      </c>
    </row>
    <row r="18" spans="1:6" ht="12.75">
      <c r="A18" s="32" t="s">
        <v>14</v>
      </c>
      <c r="B18" s="33">
        <v>0.17</v>
      </c>
      <c r="C18" s="31"/>
      <c r="D18" s="28" t="s">
        <v>18</v>
      </c>
      <c r="E18" s="28">
        <v>3900</v>
      </c>
      <c r="F18" s="31" t="s">
        <v>11</v>
      </c>
    </row>
    <row r="19" spans="1:6" ht="12.75">
      <c r="A19" s="32" t="s">
        <v>15</v>
      </c>
      <c r="B19" s="33">
        <v>0.02</v>
      </c>
      <c r="C19" s="31"/>
      <c r="D19" s="31"/>
      <c r="E19" s="28"/>
      <c r="F19" s="28"/>
    </row>
    <row r="20" spans="1:6" ht="12.75">
      <c r="A20" s="32" t="s">
        <v>19</v>
      </c>
      <c r="B20" s="33">
        <v>0</v>
      </c>
      <c r="C20" s="31"/>
      <c r="D20" s="32" t="s">
        <v>25</v>
      </c>
      <c r="E20" s="28"/>
      <c r="F20" s="28">
        <v>4500</v>
      </c>
    </row>
    <row r="21" spans="1:6" ht="12.75">
      <c r="A21" s="32" t="s">
        <v>20</v>
      </c>
      <c r="B21" s="33">
        <v>0</v>
      </c>
      <c r="C21" s="31"/>
      <c r="D21" s="31"/>
      <c r="E21" s="28"/>
      <c r="F21" s="28"/>
    </row>
    <row r="22" spans="1:6" ht="12.75">
      <c r="A22" s="32" t="s">
        <v>21</v>
      </c>
      <c r="B22" s="33">
        <v>0</v>
      </c>
      <c r="C22" s="31"/>
      <c r="D22" s="31"/>
      <c r="E22" s="28"/>
      <c r="F22" s="28"/>
    </row>
    <row r="23" spans="1:6" ht="12.75">
      <c r="A23" s="32" t="s">
        <v>22</v>
      </c>
      <c r="B23" s="33" t="s">
        <v>24</v>
      </c>
      <c r="C23" s="31"/>
      <c r="D23" s="31"/>
      <c r="E23" s="28"/>
      <c r="F23" s="28"/>
    </row>
    <row r="26" ht="12.75">
      <c r="A26" s="11" t="s">
        <v>8</v>
      </c>
    </row>
    <row r="27" ht="12.75"/>
    <row r="28" spans="1:2" ht="12.75">
      <c r="A28" s="15" t="s">
        <v>35</v>
      </c>
      <c r="B28" s="14">
        <f>+D14</f>
        <v>179054.985</v>
      </c>
    </row>
    <row r="29" spans="1:2" ht="12.75">
      <c r="A29" t="s">
        <v>10</v>
      </c>
      <c r="B29" s="16">
        <f>+$B$16</f>
        <v>533</v>
      </c>
    </row>
    <row r="30" spans="1:2" ht="12.75">
      <c r="A30" s="15" t="s">
        <v>12</v>
      </c>
      <c r="B30" s="14">
        <f>SUM(B28:B29)</f>
        <v>179587.985</v>
      </c>
    </row>
    <row r="31" spans="1:3" ht="12.75">
      <c r="A31" t="s">
        <v>13</v>
      </c>
      <c r="B31" s="14">
        <f>+B30*$B$17</f>
        <v>7183.519399999999</v>
      </c>
      <c r="C31" s="17"/>
    </row>
    <row r="32" spans="1:2" ht="12.75">
      <c r="A32" t="s">
        <v>16</v>
      </c>
      <c r="B32" s="14">
        <f>+$E$16</f>
        <v>6000</v>
      </c>
    </row>
    <row r="33" spans="1:2" ht="12.75">
      <c r="A33" t="s">
        <v>17</v>
      </c>
      <c r="B33" s="14">
        <f>+$E$17</f>
        <v>11600</v>
      </c>
    </row>
    <row r="34" spans="1:2" ht="12.75">
      <c r="A34" t="s">
        <v>18</v>
      </c>
      <c r="B34" s="14">
        <f>+$E$18</f>
        <v>3900</v>
      </c>
    </row>
    <row r="35" spans="1:2" ht="12.75">
      <c r="A35" t="s">
        <v>19</v>
      </c>
      <c r="B35" s="14">
        <f>+$B$20*(B30+B31)</f>
        <v>0</v>
      </c>
    </row>
    <row r="36" spans="1:2" ht="12.75">
      <c r="A36" t="s">
        <v>20</v>
      </c>
      <c r="B36" s="14">
        <f>+$B$21*B30</f>
        <v>0</v>
      </c>
    </row>
    <row r="37" spans="1:2" ht="12.75">
      <c r="A37" t="s">
        <v>21</v>
      </c>
      <c r="B37" s="14">
        <f>+$B$14*$B$22</f>
        <v>0</v>
      </c>
    </row>
    <row r="38" spans="1:2" ht="12.75">
      <c r="A38" t="s">
        <v>14</v>
      </c>
      <c r="B38" s="14">
        <f>+$B$18*(B30+B31+B35+B36+B37)</f>
        <v>31751.155747999997</v>
      </c>
    </row>
    <row r="39" spans="1:2" ht="12.75">
      <c r="A39" t="s">
        <v>15</v>
      </c>
      <c r="B39" s="16">
        <f>+$B$19*(B30+B31+B35+B36+B37)</f>
        <v>3735.4300879999996</v>
      </c>
    </row>
    <row r="40" spans="1:2" ht="12.75">
      <c r="A40" s="15" t="s">
        <v>26</v>
      </c>
      <c r="B40" s="14">
        <f>SUM(B30:B39)</f>
        <v>243758.09023599996</v>
      </c>
    </row>
    <row r="41" spans="1:2" ht="12.75">
      <c r="A41" t="s">
        <v>27</v>
      </c>
      <c r="B41" s="16">
        <f>+$F$20</f>
        <v>4500</v>
      </c>
    </row>
    <row r="42" spans="1:2" ht="12.75">
      <c r="A42" s="21" t="s">
        <v>36</v>
      </c>
      <c r="B42" s="22">
        <f>SUM(B40:B41)</f>
        <v>248258.09023599996</v>
      </c>
    </row>
    <row r="43" ht="12.75">
      <c r="B43" s="14"/>
    </row>
    <row r="44" ht="12.75">
      <c r="B44" s="14"/>
    </row>
    <row r="45" spans="1:2" ht="12.75">
      <c r="A45" t="s">
        <v>29</v>
      </c>
      <c r="B45" s="14"/>
    </row>
    <row r="46" ht="12.75">
      <c r="B46" s="14"/>
    </row>
    <row r="52" spans="1:2" ht="12.75">
      <c r="A52" s="28" t="s">
        <v>30</v>
      </c>
      <c r="B52" s="34">
        <v>600</v>
      </c>
    </row>
    <row r="53" spans="1:2" ht="12.75">
      <c r="A53" s="28" t="s">
        <v>33</v>
      </c>
      <c r="B53" s="34">
        <v>9</v>
      </c>
    </row>
    <row r="54" ht="12.75">
      <c r="B54" s="15"/>
    </row>
    <row r="55" spans="1:2" ht="12.75">
      <c r="A55" t="s">
        <v>31</v>
      </c>
      <c r="B55" s="20">
        <f>+B14</f>
        <v>291.697</v>
      </c>
    </row>
    <row r="56" spans="1:2" ht="12.75">
      <c r="A56" s="15" t="s">
        <v>32</v>
      </c>
      <c r="B56" s="15">
        <f>+B55*B52</f>
        <v>175018.2</v>
      </c>
    </row>
    <row r="57" spans="1:2" ht="12.75">
      <c r="A57" t="s">
        <v>34</v>
      </c>
      <c r="B57" s="16">
        <f>+B53*B55</f>
        <v>2625.273</v>
      </c>
    </row>
    <row r="58" spans="1:2" ht="12.75">
      <c r="A58" s="15" t="s">
        <v>35</v>
      </c>
      <c r="B58" s="14">
        <f>SUM(B56:B57)</f>
        <v>177643.473</v>
      </c>
    </row>
    <row r="59" spans="1:2" ht="12.75">
      <c r="A59" t="s">
        <v>10</v>
      </c>
      <c r="B59" s="16">
        <f>+$B$16</f>
        <v>533</v>
      </c>
    </row>
    <row r="60" spans="1:2" ht="12.75">
      <c r="A60" s="15" t="s">
        <v>12</v>
      </c>
      <c r="B60" s="14">
        <f>SUM(B58:B59)</f>
        <v>178176.473</v>
      </c>
    </row>
    <row r="61" spans="1:3" ht="12.75">
      <c r="A61" t="s">
        <v>13</v>
      </c>
      <c r="B61" s="14">
        <f>+B60*$B$17</f>
        <v>7127.05892</v>
      </c>
      <c r="C61" s="17"/>
    </row>
    <row r="62" spans="1:2" ht="12.75">
      <c r="A62" t="s">
        <v>16</v>
      </c>
      <c r="B62" s="14">
        <f>+$E$16</f>
        <v>6000</v>
      </c>
    </row>
    <row r="63" spans="1:2" ht="12.75">
      <c r="A63" t="s">
        <v>17</v>
      </c>
      <c r="B63" s="14">
        <f>+$E$17</f>
        <v>11600</v>
      </c>
    </row>
    <row r="64" spans="1:2" ht="12.75">
      <c r="A64" t="s">
        <v>18</v>
      </c>
      <c r="B64" s="14">
        <f>+$E$18</f>
        <v>3900</v>
      </c>
    </row>
    <row r="65" spans="1:2" ht="12.75">
      <c r="A65" t="s">
        <v>19</v>
      </c>
      <c r="B65" s="14">
        <f>+$B$20*(B60+B61)</f>
        <v>0</v>
      </c>
    </row>
    <row r="66" spans="1:2" ht="12.75">
      <c r="A66" t="s">
        <v>20</v>
      </c>
      <c r="B66" s="14">
        <f>+$B$21*B60</f>
        <v>0</v>
      </c>
    </row>
    <row r="67" spans="1:2" ht="12.75">
      <c r="A67" t="s">
        <v>21</v>
      </c>
      <c r="B67" s="14">
        <f>+$B$14*$B$22</f>
        <v>0</v>
      </c>
    </row>
    <row r="68" spans="1:2" ht="12.75">
      <c r="A68" t="s">
        <v>14</v>
      </c>
      <c r="B68" s="14">
        <f>+$B$18*(B60+B61+B65+B66+B67)</f>
        <v>31501.600426400004</v>
      </c>
    </row>
    <row r="69" spans="1:2" ht="12.75">
      <c r="A69" t="s">
        <v>15</v>
      </c>
      <c r="B69" s="16">
        <f>+$B$19*(B60+B61+B65+B66+B67)</f>
        <v>3706.0706384000005</v>
      </c>
    </row>
    <row r="70" spans="1:2" ht="12.75">
      <c r="A70" s="15" t="s">
        <v>26</v>
      </c>
      <c r="B70" s="14">
        <f>SUM(B60:B69)</f>
        <v>242011.2029848</v>
      </c>
    </row>
    <row r="71" spans="1:2" ht="12.75">
      <c r="A71" t="s">
        <v>27</v>
      </c>
      <c r="B71" s="16">
        <f>+$F$20</f>
        <v>4500</v>
      </c>
    </row>
    <row r="72" spans="1:2" ht="12.75">
      <c r="A72" s="21" t="s">
        <v>36</v>
      </c>
      <c r="B72" s="22">
        <f>SUM(B70:B71)</f>
        <v>246511.2029848</v>
      </c>
    </row>
    <row r="74" ht="12.75">
      <c r="A74" t="s">
        <v>37</v>
      </c>
    </row>
  </sheetData>
  <printOptions/>
  <pageMargins left="0.75" right="0.75" top="0.36" bottom="0.21" header="0" footer="0"/>
  <pageSetup orientation="landscape" paperSize="9" r:id="rId2"/>
  <headerFooter alignWithMargins="0">
    <oddHeader>&amp;CSolucionario de la Pregunta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G56" sqref="G56"/>
    </sheetView>
  </sheetViews>
  <sheetFormatPr defaultColWidth="11.421875" defaultRowHeight="12.75"/>
  <cols>
    <col min="2" max="2" width="12.421875" style="0" customWidth="1"/>
    <col min="3" max="3" width="10.57421875" style="0" customWidth="1"/>
    <col min="4" max="4" width="12.00390625" style="0" customWidth="1"/>
    <col min="6" max="6" width="12.421875" style="0" customWidth="1"/>
  </cols>
  <sheetData>
    <row r="1" ht="12.75">
      <c r="A1" t="s">
        <v>28</v>
      </c>
    </row>
    <row r="9" spans="1:8" ht="12.75">
      <c r="A9" s="28" t="s">
        <v>40</v>
      </c>
      <c r="B9" s="28"/>
      <c r="C9" s="28">
        <v>100</v>
      </c>
      <c r="D9" s="28" t="s">
        <v>11</v>
      </c>
      <c r="E9" s="28" t="s">
        <v>13</v>
      </c>
      <c r="F9" s="28"/>
      <c r="G9" s="29">
        <v>0.07</v>
      </c>
      <c r="H9" s="28"/>
    </row>
    <row r="10" spans="1:8" ht="12.75">
      <c r="A10" s="28" t="s">
        <v>55</v>
      </c>
      <c r="B10" s="28"/>
      <c r="C10" s="28">
        <v>150</v>
      </c>
      <c r="D10" s="28" t="s">
        <v>54</v>
      </c>
      <c r="E10" s="28" t="s">
        <v>69</v>
      </c>
      <c r="F10" s="28"/>
      <c r="G10" s="44">
        <v>0.015</v>
      </c>
      <c r="H10" s="28" t="s">
        <v>71</v>
      </c>
    </row>
    <row r="11" spans="1:8" ht="12.75">
      <c r="A11" s="28" t="s">
        <v>56</v>
      </c>
      <c r="B11" s="28"/>
      <c r="C11" s="28">
        <v>42</v>
      </c>
      <c r="D11" s="28" t="s">
        <v>54</v>
      </c>
      <c r="E11" s="28" t="s">
        <v>70</v>
      </c>
      <c r="F11" s="28"/>
      <c r="G11" s="29">
        <v>0.02</v>
      </c>
      <c r="H11" s="28" t="s">
        <v>72</v>
      </c>
    </row>
    <row r="12" spans="1:8" ht="12.75">
      <c r="A12" s="28" t="s">
        <v>57</v>
      </c>
      <c r="B12" s="28"/>
      <c r="C12" s="28">
        <v>50</v>
      </c>
      <c r="D12" s="28" t="s">
        <v>54</v>
      </c>
      <c r="E12" s="28"/>
      <c r="F12" s="28"/>
      <c r="G12" s="28"/>
      <c r="H12" s="28"/>
    </row>
    <row r="13" spans="1:8" ht="13.5" thickBot="1">
      <c r="A13" s="28"/>
      <c r="B13" s="28"/>
      <c r="C13" s="28"/>
      <c r="D13" s="28"/>
      <c r="E13" s="28"/>
      <c r="F13" s="28"/>
      <c r="G13" s="28"/>
      <c r="H13" s="28"/>
    </row>
    <row r="14" spans="1:8" ht="13.5" thickBot="1">
      <c r="A14" s="25" t="s">
        <v>41</v>
      </c>
      <c r="B14" s="26"/>
      <c r="C14" s="26"/>
      <c r="D14" s="27"/>
      <c r="E14" s="25" t="s">
        <v>42</v>
      </c>
      <c r="F14" s="26"/>
      <c r="G14" s="26"/>
      <c r="H14" s="27"/>
    </row>
    <row r="15" spans="1:8" ht="12.75">
      <c r="A15" s="28" t="s">
        <v>43</v>
      </c>
      <c r="B15" s="28"/>
      <c r="C15" s="28">
        <v>9.5</v>
      </c>
      <c r="D15" s="28" t="s">
        <v>44</v>
      </c>
      <c r="E15" s="28" t="s">
        <v>51</v>
      </c>
      <c r="F15" s="28"/>
      <c r="G15" s="28">
        <v>11</v>
      </c>
      <c r="H15" s="28" t="s">
        <v>52</v>
      </c>
    </row>
    <row r="16" spans="1:8" ht="12.75">
      <c r="A16" s="28" t="s">
        <v>45</v>
      </c>
      <c r="B16" s="28"/>
      <c r="C16" s="28">
        <v>100</v>
      </c>
      <c r="D16" s="28" t="s">
        <v>46</v>
      </c>
      <c r="E16" s="28" t="s">
        <v>75</v>
      </c>
      <c r="F16" s="28"/>
      <c r="G16" s="28">
        <v>10.3</v>
      </c>
      <c r="H16" s="28" t="s">
        <v>52</v>
      </c>
    </row>
    <row r="17" spans="1:8" ht="12.75">
      <c r="A17" s="28" t="s">
        <v>47</v>
      </c>
      <c r="B17" s="28"/>
      <c r="C17" s="28">
        <v>80</v>
      </c>
      <c r="D17" s="28" t="s">
        <v>46</v>
      </c>
      <c r="E17" s="28"/>
      <c r="F17" s="28"/>
      <c r="G17" s="28"/>
      <c r="H17" s="28"/>
    </row>
    <row r="18" spans="1:8" ht="12.75">
      <c r="A18" s="28" t="s">
        <v>48</v>
      </c>
      <c r="B18" s="28"/>
      <c r="C18" s="28">
        <v>480</v>
      </c>
      <c r="D18" s="28" t="s">
        <v>46</v>
      </c>
      <c r="E18" s="28"/>
      <c r="F18" s="28"/>
      <c r="G18" s="28"/>
      <c r="H18" s="28"/>
    </row>
    <row r="19" spans="1:8" ht="12.75">
      <c r="A19" s="28" t="s">
        <v>50</v>
      </c>
      <c r="B19" s="28"/>
      <c r="C19" s="29">
        <v>0.03</v>
      </c>
      <c r="D19" s="28"/>
      <c r="E19" s="28"/>
      <c r="F19" s="28"/>
      <c r="G19" s="28"/>
      <c r="H19" s="28"/>
    </row>
    <row r="20" spans="1:8" ht="12.75">
      <c r="A20" s="28"/>
      <c r="B20" s="28"/>
      <c r="C20" s="28"/>
      <c r="D20" s="28"/>
      <c r="E20" s="28"/>
      <c r="F20" s="28"/>
      <c r="G20" s="28"/>
      <c r="H20" s="28"/>
    </row>
    <row r="23" ht="13.5" thickBot="1"/>
    <row r="24" spans="1:5" ht="17.25" customHeight="1" thickBot="1">
      <c r="A24" s="76" t="s">
        <v>39</v>
      </c>
      <c r="B24" s="77"/>
      <c r="C24" s="77"/>
      <c r="D24" s="9" t="s">
        <v>41</v>
      </c>
      <c r="E24" s="10" t="s">
        <v>42</v>
      </c>
    </row>
    <row r="25" spans="1:5" ht="20.25" customHeight="1">
      <c r="A25" s="38" t="s">
        <v>40</v>
      </c>
      <c r="B25" s="39"/>
      <c r="C25" s="40"/>
      <c r="D25" s="36">
        <f>+C9</f>
        <v>100</v>
      </c>
      <c r="E25" s="36">
        <f>+C9</f>
        <v>100</v>
      </c>
    </row>
    <row r="26" spans="1:5" ht="20.25" customHeight="1">
      <c r="A26" s="41" t="s">
        <v>38</v>
      </c>
      <c r="B26" s="42"/>
      <c r="C26" s="43"/>
      <c r="D26" s="35">
        <f>+C10</f>
        <v>150</v>
      </c>
      <c r="E26" s="35">
        <f>+C11</f>
        <v>42</v>
      </c>
    </row>
    <row r="27" spans="1:5" ht="20.25" customHeight="1" thickBot="1">
      <c r="A27" s="41" t="s">
        <v>53</v>
      </c>
      <c r="B27" s="42"/>
      <c r="C27" s="43"/>
      <c r="D27" s="37">
        <f>+C12</f>
        <v>50</v>
      </c>
      <c r="E27" s="37">
        <f>+C12</f>
        <v>50</v>
      </c>
    </row>
    <row r="28" spans="3:5" ht="13.5" thickBot="1">
      <c r="C28" s="15" t="s">
        <v>58</v>
      </c>
      <c r="D28" s="23">
        <f>SUM(D25:D27)</f>
        <v>300</v>
      </c>
      <c r="E28" s="24">
        <f>SUM(E25:E27)</f>
        <v>192</v>
      </c>
    </row>
    <row r="31" spans="1:6" ht="12.75">
      <c r="A31" t="s">
        <v>59</v>
      </c>
      <c r="D31" s="28" t="s">
        <v>60</v>
      </c>
      <c r="E31" s="28"/>
      <c r="F31" s="28"/>
    </row>
    <row r="32" spans="4:6" ht="12.75">
      <c r="D32" s="28" t="s">
        <v>61</v>
      </c>
      <c r="E32" s="28">
        <v>16</v>
      </c>
      <c r="F32" s="28" t="s">
        <v>64</v>
      </c>
    </row>
    <row r="33" spans="4:6" ht="12.75">
      <c r="D33" s="28" t="s">
        <v>63</v>
      </c>
      <c r="E33" s="28">
        <v>2400</v>
      </c>
      <c r="F33" s="28" t="s">
        <v>11</v>
      </c>
    </row>
    <row r="37" ht="17.25" customHeight="1" thickBot="1"/>
    <row r="38" spans="4:5" ht="20.25" customHeight="1" thickBot="1">
      <c r="D38" s="48" t="s">
        <v>41</v>
      </c>
      <c r="E38" s="49" t="s">
        <v>42</v>
      </c>
    </row>
    <row r="39" spans="1:5" ht="20.25" customHeight="1">
      <c r="A39" s="41" t="s">
        <v>65</v>
      </c>
      <c r="B39" s="42"/>
      <c r="C39" s="43"/>
      <c r="D39" s="36">
        <f>+D28</f>
        <v>300</v>
      </c>
      <c r="E39" s="36">
        <f>+E28</f>
        <v>192</v>
      </c>
    </row>
    <row r="40" spans="1:6" ht="20.25" customHeight="1">
      <c r="A40" s="41" t="s">
        <v>66</v>
      </c>
      <c r="B40" s="42"/>
      <c r="C40" s="43"/>
      <c r="D40" s="35">
        <f>+SQRT(2*D39*$E$32/$E$33)</f>
        <v>2</v>
      </c>
      <c r="E40" s="35">
        <f>+SQRT(2*E39*$E$32/$E$33)</f>
        <v>1.6</v>
      </c>
      <c r="F40" t="s">
        <v>5</v>
      </c>
    </row>
    <row r="43" ht="12.75">
      <c r="A43" t="s">
        <v>76</v>
      </c>
    </row>
    <row r="45" spans="3:4" ht="12.75">
      <c r="C45" s="15" t="s">
        <v>43</v>
      </c>
      <c r="D45">
        <f>+C15*$D$40*1000</f>
        <v>19000</v>
      </c>
    </row>
    <row r="46" spans="1:4" ht="12.75">
      <c r="A46" t="s">
        <v>45</v>
      </c>
      <c r="D46" s="45">
        <f>+C16*$D$40</f>
        <v>200</v>
      </c>
    </row>
    <row r="47" spans="1:5" ht="12.75">
      <c r="A47" t="s">
        <v>47</v>
      </c>
      <c r="D47" s="46">
        <f>+C17*$D$40</f>
        <v>160</v>
      </c>
      <c r="E47" s="47"/>
    </row>
    <row r="48" spans="3:5" ht="12.75">
      <c r="C48" s="15" t="s">
        <v>32</v>
      </c>
      <c r="D48" s="45">
        <f>SUM(D45:D47)</f>
        <v>19360</v>
      </c>
      <c r="E48">
        <f>+E40*1000*G16</f>
        <v>16480</v>
      </c>
    </row>
    <row r="49" spans="1:5" ht="12.75">
      <c r="A49" t="s">
        <v>48</v>
      </c>
      <c r="D49" s="46">
        <f>+C18*$D$40</f>
        <v>960</v>
      </c>
      <c r="E49" s="47"/>
    </row>
    <row r="50" spans="3:4" ht="12.75">
      <c r="C50" s="15" t="s">
        <v>35</v>
      </c>
      <c r="D50" s="45">
        <f>SUM(D48:D49)</f>
        <v>20320</v>
      </c>
    </row>
    <row r="51" spans="1:5" ht="12.75">
      <c r="A51" t="s">
        <v>49</v>
      </c>
      <c r="D51" s="46">
        <f>+C19*D48</f>
        <v>580.8</v>
      </c>
      <c r="E51" s="47"/>
    </row>
    <row r="52" spans="3:5" ht="12.75">
      <c r="C52" s="15" t="s">
        <v>12</v>
      </c>
      <c r="D52" s="45">
        <f>SUM(D50:D51)</f>
        <v>20900.8</v>
      </c>
      <c r="E52">
        <f>+G15*E40*1000</f>
        <v>17600</v>
      </c>
    </row>
    <row r="53" spans="1:5" ht="12.75">
      <c r="A53" t="s">
        <v>13</v>
      </c>
      <c r="D53" s="45">
        <f>+$G$9*D52</f>
        <v>1463.056</v>
      </c>
      <c r="E53" s="45">
        <f>+$G$9*E52</f>
        <v>1232.0000000000002</v>
      </c>
    </row>
    <row r="54" spans="1:5" ht="12.75">
      <c r="A54" t="s">
        <v>67</v>
      </c>
      <c r="D54" s="45">
        <f>+$G$10*D48</f>
        <v>290.4</v>
      </c>
      <c r="E54" s="45">
        <f>+$G$10*E48</f>
        <v>247.2</v>
      </c>
    </row>
    <row r="55" spans="1:5" ht="12.75">
      <c r="A55" t="s">
        <v>68</v>
      </c>
      <c r="D55" s="45">
        <f>+$G$11*D52</f>
        <v>418.016</v>
      </c>
      <c r="E55" s="45">
        <f>+$G$11*E52</f>
        <v>352</v>
      </c>
    </row>
    <row r="56" spans="1:5" ht="12.75">
      <c r="A56" t="s">
        <v>73</v>
      </c>
      <c r="D56" s="51">
        <f>+D39</f>
        <v>300</v>
      </c>
      <c r="E56" s="51">
        <f>+E39</f>
        <v>192</v>
      </c>
    </row>
    <row r="57" spans="3:5" ht="12.75">
      <c r="C57" s="15" t="s">
        <v>74</v>
      </c>
      <c r="D57" s="50">
        <f>SUM(D52:D56)</f>
        <v>23372.272</v>
      </c>
      <c r="E57" s="50">
        <f>SUM(E52:E56)</f>
        <v>19623.2</v>
      </c>
    </row>
    <row r="58" ht="12.75">
      <c r="D58" s="45"/>
    </row>
    <row r="59" spans="1:6" ht="12.75">
      <c r="A59" s="53" t="s">
        <v>78</v>
      </c>
      <c r="B59" s="54"/>
      <c r="C59" s="55"/>
      <c r="D59" s="52">
        <f>+D57/(D40*1000)</f>
        <v>11.686136000000001</v>
      </c>
      <c r="E59" s="52">
        <f>+E57/(E40*1000)</f>
        <v>12.2645</v>
      </c>
      <c r="F59" t="s">
        <v>158</v>
      </c>
    </row>
    <row r="62" spans="1:5" ht="12.75">
      <c r="A62" s="56" t="s">
        <v>77</v>
      </c>
      <c r="D62" s="45"/>
      <c r="E62" s="45"/>
    </row>
    <row r="63" spans="4:5" ht="12.75">
      <c r="D63" s="45"/>
      <c r="E63" s="45"/>
    </row>
    <row r="64" spans="1:5" ht="12.75">
      <c r="A64" t="s">
        <v>79</v>
      </c>
      <c r="D64" s="45"/>
      <c r="E64" s="45"/>
    </row>
    <row r="73" spans="4:7" ht="12.75">
      <c r="D73" s="28" t="s">
        <v>60</v>
      </c>
      <c r="E73" s="28"/>
      <c r="F73" s="28"/>
      <c r="G73" s="28"/>
    </row>
    <row r="74" spans="4:7" ht="12.75">
      <c r="D74" s="28" t="s">
        <v>80</v>
      </c>
      <c r="E74" s="29">
        <v>0.18</v>
      </c>
      <c r="F74" s="28"/>
      <c r="G74" s="28"/>
    </row>
    <row r="75" spans="4:7" ht="12.75">
      <c r="D75" s="28" t="s">
        <v>62</v>
      </c>
      <c r="E75" s="28" t="s">
        <v>81</v>
      </c>
      <c r="F75" s="28"/>
      <c r="G75" s="28"/>
    </row>
    <row r="76" ht="13.5" thickBot="1"/>
    <row r="77" spans="4:5" ht="13.5" thickBot="1">
      <c r="D77" s="48" t="s">
        <v>41</v>
      </c>
      <c r="E77" s="49" t="s">
        <v>42</v>
      </c>
    </row>
    <row r="78" spans="1:7" ht="12.75">
      <c r="A78" t="s">
        <v>83</v>
      </c>
      <c r="D78" s="45">
        <f>+D59*$E$32*1000</f>
        <v>186978.176</v>
      </c>
      <c r="E78" s="45">
        <f>+E59*$E$32*1000</f>
        <v>196232</v>
      </c>
      <c r="G78" s="57" t="s">
        <v>86</v>
      </c>
    </row>
    <row r="79" spans="1:7" ht="12.75">
      <c r="A79" t="s">
        <v>84</v>
      </c>
      <c r="D79" s="45">
        <f>+$E$74*D59*D40*1000*0.5</f>
        <v>2103.50448</v>
      </c>
      <c r="E79" s="45">
        <f>+$E$74*E59*E40*1000*0.5</f>
        <v>1766.088</v>
      </c>
      <c r="G79" s="57" t="s">
        <v>85</v>
      </c>
    </row>
    <row r="80" spans="1:5" ht="12.75">
      <c r="A80" t="s">
        <v>82</v>
      </c>
      <c r="D80" s="45">
        <f>SUM(D78:D79)</f>
        <v>189081.68048</v>
      </c>
      <c r="E80" s="45">
        <f>SUM(E78:E79)</f>
        <v>197998.088</v>
      </c>
    </row>
    <row r="82" ht="12.75">
      <c r="A82" t="s">
        <v>87</v>
      </c>
    </row>
    <row r="84" ht="12.75">
      <c r="A84" t="s">
        <v>91</v>
      </c>
    </row>
    <row r="85" spans="4:6" ht="12.75">
      <c r="D85" s="28" t="s">
        <v>88</v>
      </c>
      <c r="E85" s="58">
        <f>(SUM(D52:D55)/D40)*$E$32</f>
        <v>184578.176</v>
      </c>
      <c r="F85" s="58">
        <f>(SUM(E52:E55)/E40)*$E$32</f>
        <v>194312</v>
      </c>
    </row>
    <row r="86" spans="4:6" ht="12.75">
      <c r="D86" s="28" t="s">
        <v>89</v>
      </c>
      <c r="E86" s="58">
        <f>+D56*$E$32/D40</f>
        <v>2400</v>
      </c>
      <c r="F86" s="58">
        <f>+E56*$E$32/E40</f>
        <v>1920</v>
      </c>
    </row>
    <row r="87" spans="4:6" ht="12.75">
      <c r="D87" s="28" t="s">
        <v>90</v>
      </c>
      <c r="E87" s="59">
        <f>(SUM(D52:D55)/D40)*$E$74*D40*0.5</f>
        <v>2076.50448</v>
      </c>
      <c r="F87" s="59">
        <f>(SUM(E52:E55)/E40)*$E$74*E40*0.5</f>
        <v>1748.808</v>
      </c>
    </row>
    <row r="88" spans="4:6" ht="12.75">
      <c r="D88" s="28"/>
      <c r="E88" s="58">
        <f>SUM(E85:E87)</f>
        <v>189054.68048</v>
      </c>
      <c r="F88" s="58">
        <f>SUM(F85:F87)</f>
        <v>197980.808</v>
      </c>
    </row>
    <row r="89" ht="12.75">
      <c r="A89" t="s">
        <v>92</v>
      </c>
    </row>
  </sheetData>
  <mergeCells count="1">
    <mergeCell ref="A24:C24"/>
  </mergeCells>
  <printOptions/>
  <pageMargins left="0.47" right="0.45" top="0.24" bottom="0.35" header="0" footer="0"/>
  <pageSetup orientation="portrait" paperSize="9" r:id="rId4"/>
  <headerFooter alignWithMargins="0">
    <oddHeader>&amp;CSolucionario de la Pregunta 2</oddHeader>
  </headerFooter>
  <drawing r:id="rId3"/>
  <legacyDrawing r:id="rId2"/>
  <oleObjects>
    <oleObject progId="Equation.3" shapeId="9301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D61" sqref="D61"/>
    </sheetView>
  </sheetViews>
  <sheetFormatPr defaultColWidth="11.421875" defaultRowHeight="12.75"/>
  <cols>
    <col min="2" max="2" width="27.57421875" style="0" customWidth="1"/>
    <col min="3" max="4" width="12.140625" style="0" customWidth="1"/>
    <col min="7" max="7" width="7.8515625" style="0" customWidth="1"/>
  </cols>
  <sheetData>
    <row r="1" ht="12.75">
      <c r="A1" s="68" t="s">
        <v>113</v>
      </c>
    </row>
    <row r="3" ht="12.75">
      <c r="A3" s="65" t="s">
        <v>114</v>
      </c>
    </row>
    <row r="4" ht="12.75">
      <c r="A4" s="65"/>
    </row>
    <row r="5" ht="12.75">
      <c r="A5" s="65"/>
    </row>
    <row r="13" ht="12.75">
      <c r="A13" s="65" t="s">
        <v>115</v>
      </c>
    </row>
    <row r="24" ht="12.75">
      <c r="A24" t="s">
        <v>93</v>
      </c>
    </row>
    <row r="26" spans="1:5" ht="12.75">
      <c r="A26" s="73" t="s">
        <v>116</v>
      </c>
      <c r="B26" s="28"/>
      <c r="C26" s="28"/>
      <c r="D26" s="28"/>
      <c r="E26" s="28"/>
    </row>
    <row r="27" spans="1:5" ht="12.75">
      <c r="A27" s="67"/>
      <c r="B27" s="28"/>
      <c r="C27" s="28"/>
      <c r="D27" s="28"/>
      <c r="E27" s="28"/>
    </row>
    <row r="28" spans="1:5" ht="12.75">
      <c r="A28" s="28" t="s">
        <v>105</v>
      </c>
      <c r="B28" s="28"/>
      <c r="C28" s="28">
        <v>50</v>
      </c>
      <c r="D28" s="28" t="s">
        <v>106</v>
      </c>
      <c r="E28" s="28"/>
    </row>
    <row r="29" spans="1:5" ht="12.75">
      <c r="A29" s="28" t="s">
        <v>104</v>
      </c>
      <c r="B29" s="28"/>
      <c r="C29" s="28">
        <v>500</v>
      </c>
      <c r="D29" s="28" t="s">
        <v>94</v>
      </c>
      <c r="E29" s="28"/>
    </row>
    <row r="30" spans="1:5" ht="14.25">
      <c r="A30" s="28" t="s">
        <v>96</v>
      </c>
      <c r="B30" s="28"/>
      <c r="C30" s="28">
        <v>2</v>
      </c>
      <c r="D30" s="28" t="s">
        <v>97</v>
      </c>
      <c r="E30" s="28"/>
    </row>
    <row r="31" spans="1:5" ht="12.75">
      <c r="A31" s="28" t="s">
        <v>119</v>
      </c>
      <c r="B31" s="28"/>
      <c r="C31" s="28">
        <v>0.4</v>
      </c>
      <c r="D31" s="28" t="s">
        <v>98</v>
      </c>
      <c r="E31" s="28"/>
    </row>
    <row r="32" spans="1:5" ht="14.25">
      <c r="A32" s="28" t="s">
        <v>119</v>
      </c>
      <c r="B32" s="28"/>
      <c r="C32" s="28">
        <v>35</v>
      </c>
      <c r="D32" s="28" t="s">
        <v>99</v>
      </c>
      <c r="E32" s="28"/>
    </row>
    <row r="33" spans="1:5" ht="12.75">
      <c r="A33" s="28" t="s">
        <v>110</v>
      </c>
      <c r="B33" s="28"/>
      <c r="C33" s="66">
        <v>0.05</v>
      </c>
      <c r="D33" s="28"/>
      <c r="E33" s="28"/>
    </row>
    <row r="34" spans="1:5" ht="12.75">
      <c r="A34" s="28" t="s">
        <v>122</v>
      </c>
      <c r="B34" s="28"/>
      <c r="C34" s="66">
        <v>0.145</v>
      </c>
      <c r="D34" s="28"/>
      <c r="E34" s="28"/>
    </row>
    <row r="35" spans="1:5" ht="12.75">
      <c r="A35" s="28" t="s">
        <v>123</v>
      </c>
      <c r="B35" s="28"/>
      <c r="C35" s="66">
        <v>0.17</v>
      </c>
      <c r="D35" s="28"/>
      <c r="E35" s="28"/>
    </row>
    <row r="36" spans="1:5" ht="12.75">
      <c r="A36" s="28" t="s">
        <v>124</v>
      </c>
      <c r="B36" s="28"/>
      <c r="C36" s="66">
        <v>0.02</v>
      </c>
      <c r="D36" s="28"/>
      <c r="E36" s="28"/>
    </row>
    <row r="39" ht="12.75">
      <c r="A39" s="65" t="s">
        <v>100</v>
      </c>
    </row>
    <row r="41" spans="2:4" ht="12.75">
      <c r="B41" s="2" t="s">
        <v>103</v>
      </c>
      <c r="C41" s="2" t="s">
        <v>101</v>
      </c>
      <c r="D41" s="2" t="s">
        <v>102</v>
      </c>
    </row>
    <row r="42" spans="2:4" ht="12.75">
      <c r="B42" s="35" t="s">
        <v>107</v>
      </c>
      <c r="C42" s="35">
        <f>+C28*C29*C31</f>
        <v>10000</v>
      </c>
      <c r="D42" s="35">
        <f>+C28*C30*C32</f>
        <v>3500</v>
      </c>
    </row>
    <row r="44" ht="12.75">
      <c r="A44" t="s">
        <v>59</v>
      </c>
    </row>
    <row r="45" ht="5.25" customHeight="1"/>
    <row r="46" ht="12.75">
      <c r="B46" t="s">
        <v>109</v>
      </c>
    </row>
    <row r="48" spans="2:5" ht="15.75">
      <c r="B48" s="60" t="s">
        <v>108</v>
      </c>
      <c r="C48" s="60">
        <f>+IF(C42&gt;D42,C42,D42)</f>
        <v>10000</v>
      </c>
      <c r="E48" t="s">
        <v>132</v>
      </c>
    </row>
    <row r="49" ht="12.75">
      <c r="E49" t="s">
        <v>133</v>
      </c>
    </row>
    <row r="50" ht="12.75">
      <c r="E50" t="s">
        <v>134</v>
      </c>
    </row>
    <row r="51" spans="2:3" ht="12.75">
      <c r="B51" t="s">
        <v>35</v>
      </c>
      <c r="C51" s="62">
        <f>+C48</f>
        <v>10000</v>
      </c>
    </row>
    <row r="52" spans="2:3" ht="12.75">
      <c r="B52" t="s">
        <v>10</v>
      </c>
      <c r="C52" s="63">
        <f>+C51*$C$33</f>
        <v>500</v>
      </c>
    </row>
    <row r="53" spans="2:3" ht="12.75">
      <c r="B53" t="s">
        <v>12</v>
      </c>
      <c r="C53" s="62">
        <f>SUM(C51:C52)</f>
        <v>10500</v>
      </c>
    </row>
    <row r="54" spans="2:3" ht="12.75">
      <c r="B54" t="s">
        <v>13</v>
      </c>
      <c r="C54" s="63">
        <f>+C53*$C$34</f>
        <v>1522.5</v>
      </c>
    </row>
    <row r="55" spans="2:3" ht="12.75">
      <c r="B55" t="s">
        <v>111</v>
      </c>
      <c r="C55" s="62">
        <f>SUM(C53:C54)</f>
        <v>12022.5</v>
      </c>
    </row>
    <row r="56" spans="2:3" ht="12.75">
      <c r="B56" t="s">
        <v>14</v>
      </c>
      <c r="C56" s="62">
        <f>+C55*$C$35</f>
        <v>2043.825</v>
      </c>
    </row>
    <row r="57" spans="2:3" ht="12.75">
      <c r="B57" t="s">
        <v>15</v>
      </c>
      <c r="C57" s="63">
        <f>+C55*$C$36</f>
        <v>240.45000000000002</v>
      </c>
    </row>
    <row r="58" ht="12.75">
      <c r="C58" s="62"/>
    </row>
    <row r="59" spans="2:3" ht="12.75">
      <c r="B59" s="70" t="s">
        <v>112</v>
      </c>
      <c r="C59" s="64">
        <f>+C54+C56+C57</f>
        <v>3806.7749999999996</v>
      </c>
    </row>
    <row r="60" ht="12.75">
      <c r="C60" s="62"/>
    </row>
    <row r="61" spans="1:3" ht="12.75">
      <c r="A61" s="72" t="s">
        <v>117</v>
      </c>
      <c r="C61" s="62"/>
    </row>
    <row r="62" ht="12.75">
      <c r="C62" s="62"/>
    </row>
    <row r="63" spans="1:5" ht="12.75">
      <c r="A63" s="28" t="s">
        <v>127</v>
      </c>
      <c r="B63" s="28"/>
      <c r="C63" s="58">
        <v>1</v>
      </c>
      <c r="D63" s="28" t="s">
        <v>126</v>
      </c>
      <c r="E63" s="28"/>
    </row>
    <row r="64" spans="1:5" ht="12.75">
      <c r="A64" s="28" t="s">
        <v>118</v>
      </c>
      <c r="B64" s="28"/>
      <c r="C64" s="71">
        <v>0.45</v>
      </c>
      <c r="D64" s="28" t="s">
        <v>125</v>
      </c>
      <c r="E64" s="28"/>
    </row>
    <row r="65" spans="1:5" ht="12.75">
      <c r="A65" s="28" t="s">
        <v>120</v>
      </c>
      <c r="B65" s="28"/>
      <c r="C65" s="66">
        <v>0.05</v>
      </c>
      <c r="D65" s="28"/>
      <c r="E65" s="28"/>
    </row>
    <row r="66" spans="1:5" ht="12.75">
      <c r="A66" s="28" t="s">
        <v>13</v>
      </c>
      <c r="B66" s="28"/>
      <c r="C66" s="66">
        <v>0</v>
      </c>
      <c r="D66" s="28"/>
      <c r="E66" s="28"/>
    </row>
    <row r="67" spans="1:5" ht="12.75">
      <c r="A67" s="28" t="s">
        <v>121</v>
      </c>
      <c r="B67" s="28"/>
      <c r="C67" s="66">
        <v>0.08</v>
      </c>
      <c r="D67" s="28"/>
      <c r="E67" s="28"/>
    </row>
    <row r="68" spans="1:5" ht="12.75">
      <c r="A68" s="28" t="s">
        <v>15</v>
      </c>
      <c r="B68" s="28"/>
      <c r="C68" s="66">
        <v>0</v>
      </c>
      <c r="D68" s="28"/>
      <c r="E68" s="28"/>
    </row>
    <row r="70" ht="12.75">
      <c r="A70" t="s">
        <v>128</v>
      </c>
    </row>
    <row r="72" spans="2:3" ht="12.75">
      <c r="B72" t="s">
        <v>129</v>
      </c>
      <c r="C72">
        <f>+C28*C29*C63</f>
        <v>25000</v>
      </c>
    </row>
    <row r="74" spans="2:3" ht="12.75">
      <c r="B74" t="s">
        <v>12</v>
      </c>
      <c r="C74" s="62">
        <f>+C72*$C$64</f>
        <v>11250</v>
      </c>
    </row>
    <row r="75" spans="2:3" ht="12.75">
      <c r="B75" t="s">
        <v>13</v>
      </c>
      <c r="C75" s="63">
        <f>+C74*C66</f>
        <v>0</v>
      </c>
    </row>
    <row r="76" spans="2:3" ht="12.75">
      <c r="B76" t="s">
        <v>111</v>
      </c>
      <c r="C76" s="62">
        <f>SUM(C74:C75)</f>
        <v>11250</v>
      </c>
    </row>
    <row r="77" spans="2:3" ht="12.75">
      <c r="B77" t="s">
        <v>14</v>
      </c>
      <c r="C77" s="69">
        <f>+C76*C67</f>
        <v>900</v>
      </c>
    </row>
    <row r="78" spans="2:3" ht="12.75">
      <c r="B78" t="s">
        <v>15</v>
      </c>
      <c r="C78" s="63">
        <f>+C76*C68</f>
        <v>0</v>
      </c>
    </row>
    <row r="79" ht="12.75">
      <c r="C79" s="69"/>
    </row>
    <row r="80" spans="2:3" ht="12.75">
      <c r="B80" s="70" t="s">
        <v>130</v>
      </c>
      <c r="C80" s="64">
        <f>+C78+C77+C75</f>
        <v>900</v>
      </c>
    </row>
    <row r="82" spans="2:3" ht="12.75">
      <c r="B82" s="60" t="s">
        <v>131</v>
      </c>
      <c r="C82" s="64">
        <f>+C59+C80</f>
        <v>4706.775</v>
      </c>
    </row>
    <row r="88" ht="12.75">
      <c r="A88" s="68" t="s">
        <v>135</v>
      </c>
    </row>
    <row r="90" spans="1:5" ht="12.75">
      <c r="A90" s="28" t="s">
        <v>136</v>
      </c>
      <c r="B90" s="28"/>
      <c r="C90" s="71">
        <v>0.75</v>
      </c>
      <c r="D90" s="28" t="s">
        <v>125</v>
      </c>
      <c r="E90" s="28"/>
    </row>
    <row r="91" spans="1:5" ht="12.75">
      <c r="A91" s="28" t="s">
        <v>137</v>
      </c>
      <c r="B91" s="28"/>
      <c r="C91" s="66">
        <v>0.07</v>
      </c>
      <c r="D91" s="28"/>
      <c r="E91" s="28"/>
    </row>
    <row r="92" spans="1:5" ht="12.75">
      <c r="A92" s="28" t="s">
        <v>13</v>
      </c>
      <c r="B92" s="28"/>
      <c r="C92" s="66">
        <v>0.1</v>
      </c>
      <c r="D92" s="28"/>
      <c r="E92" s="28"/>
    </row>
    <row r="93" spans="1:5" ht="12.75">
      <c r="A93" s="28" t="s">
        <v>121</v>
      </c>
      <c r="B93" s="28"/>
      <c r="C93" s="66">
        <v>0.05</v>
      </c>
      <c r="D93" s="28"/>
      <c r="E93" s="28"/>
    </row>
    <row r="94" spans="1:5" ht="12.75">
      <c r="A94" s="28" t="s">
        <v>15</v>
      </c>
      <c r="B94" s="28"/>
      <c r="C94" s="66">
        <v>0</v>
      </c>
      <c r="D94" s="28"/>
      <c r="E94" s="28"/>
    </row>
    <row r="96" ht="12.75">
      <c r="A96" t="s">
        <v>128</v>
      </c>
    </row>
    <row r="98" spans="2:3" ht="12.75">
      <c r="B98" t="s">
        <v>129</v>
      </c>
      <c r="C98">
        <f>+C72</f>
        <v>25000</v>
      </c>
    </row>
    <row r="100" spans="2:3" ht="12.75">
      <c r="B100" t="s">
        <v>35</v>
      </c>
      <c r="C100">
        <f>+C98*C90</f>
        <v>18750</v>
      </c>
    </row>
    <row r="101" spans="2:3" ht="12.75">
      <c r="B101" t="s">
        <v>137</v>
      </c>
      <c r="C101" s="47">
        <f>+C100*C91</f>
        <v>1312.5000000000002</v>
      </c>
    </row>
    <row r="102" spans="2:3" ht="12.75">
      <c r="B102" t="s">
        <v>12</v>
      </c>
      <c r="C102" s="62">
        <f>SUM(C100:C101)</f>
        <v>20062.5</v>
      </c>
    </row>
    <row r="103" spans="2:3" ht="12.75">
      <c r="B103" t="s">
        <v>13</v>
      </c>
      <c r="C103" s="63">
        <f>+C102*C92</f>
        <v>2006.25</v>
      </c>
    </row>
    <row r="104" spans="2:3" ht="12.75">
      <c r="B104" t="s">
        <v>111</v>
      </c>
      <c r="C104" s="62">
        <f>SUM(C102:C103)</f>
        <v>22068.75</v>
      </c>
    </row>
    <row r="105" spans="2:3" ht="12.75">
      <c r="B105" t="s">
        <v>14</v>
      </c>
      <c r="C105" s="69">
        <f>+C104*C93</f>
        <v>1103.4375</v>
      </c>
    </row>
    <row r="106" spans="2:3" ht="12.75">
      <c r="B106" t="s">
        <v>15</v>
      </c>
      <c r="C106" s="63">
        <f>+C104*C94</f>
        <v>0</v>
      </c>
    </row>
    <row r="107" ht="12.75">
      <c r="C107" s="69"/>
    </row>
    <row r="108" spans="2:3" ht="12.75">
      <c r="B108" s="70" t="s">
        <v>138</v>
      </c>
      <c r="C108" s="64">
        <f>+C106+C105+C103</f>
        <v>3109.6875</v>
      </c>
    </row>
    <row r="110" spans="2:3" ht="12.75">
      <c r="B110" s="60" t="s">
        <v>139</v>
      </c>
      <c r="C110" s="64">
        <f>+C83+C108</f>
        <v>3109.6875</v>
      </c>
    </row>
    <row r="113" ht="12.75">
      <c r="A113" t="s">
        <v>140</v>
      </c>
    </row>
    <row r="114" ht="12.75">
      <c r="A114" t="s">
        <v>141</v>
      </c>
    </row>
  </sheetData>
  <printOptions/>
  <pageMargins left="0.47" right="0.36" top="0.47" bottom="1" header="0" footer="0"/>
  <pageSetup orientation="portrait" paperSize="9" r:id="rId1"/>
  <headerFooter alignWithMargins="0">
    <oddHeader>&amp;CSolucionario de la Pregunta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12" sqref="E12"/>
    </sheetView>
  </sheetViews>
  <sheetFormatPr defaultColWidth="11.421875" defaultRowHeight="12.75"/>
  <cols>
    <col min="2" max="2" width="13.57421875" style="0" customWidth="1"/>
    <col min="3" max="3" width="12.00390625" style="0" customWidth="1"/>
    <col min="5" max="5" width="15.57421875" style="0" customWidth="1"/>
  </cols>
  <sheetData>
    <row r="1" ht="12.75">
      <c r="A1" t="s">
        <v>142</v>
      </c>
    </row>
    <row r="10" ht="12.75">
      <c r="A10" s="65" t="s">
        <v>100</v>
      </c>
    </row>
    <row r="12" spans="2:4" ht="12.75">
      <c r="B12" s="74" t="s">
        <v>103</v>
      </c>
      <c r="C12" s="74" t="s">
        <v>143</v>
      </c>
      <c r="D12" s="74" t="s">
        <v>144</v>
      </c>
    </row>
    <row r="13" spans="2:4" ht="14.25">
      <c r="B13" s="5"/>
      <c r="C13" s="5" t="s">
        <v>145</v>
      </c>
      <c r="D13" s="5" t="s">
        <v>146</v>
      </c>
    </row>
    <row r="14" spans="2:4" ht="12.75">
      <c r="B14" s="36" t="s">
        <v>35</v>
      </c>
      <c r="C14" s="36">
        <v>0.4</v>
      </c>
      <c r="D14" s="36">
        <v>35</v>
      </c>
    </row>
    <row r="16" spans="1:3" ht="12.75">
      <c r="A16" t="s">
        <v>95</v>
      </c>
      <c r="B16">
        <v>2</v>
      </c>
      <c r="C16" t="s">
        <v>150</v>
      </c>
    </row>
    <row r="17" spans="1:7" ht="12.75">
      <c r="A17" t="s">
        <v>147</v>
      </c>
      <c r="B17">
        <v>25</v>
      </c>
      <c r="C17" t="s">
        <v>148</v>
      </c>
      <c r="E17" t="s">
        <v>151</v>
      </c>
      <c r="F17">
        <v>500</v>
      </c>
      <c r="G17" t="s">
        <v>94</v>
      </c>
    </row>
    <row r="18" spans="1:7" ht="14.25">
      <c r="A18" t="s">
        <v>147</v>
      </c>
      <c r="B18">
        <v>25</v>
      </c>
      <c r="C18" t="s">
        <v>149</v>
      </c>
      <c r="E18" t="s">
        <v>152</v>
      </c>
      <c r="F18">
        <v>2</v>
      </c>
      <c r="G18" t="s">
        <v>97</v>
      </c>
    </row>
    <row r="19" spans="1:3" ht="12.75">
      <c r="A19" t="s">
        <v>153</v>
      </c>
      <c r="C19" s="61">
        <v>0.05</v>
      </c>
    </row>
    <row r="20" spans="1:3" ht="12.75">
      <c r="A20" t="s">
        <v>154</v>
      </c>
      <c r="C20" s="61">
        <v>0.145</v>
      </c>
    </row>
    <row r="21" spans="1:3" ht="12.75">
      <c r="A21" t="s">
        <v>14</v>
      </c>
      <c r="C21" s="61">
        <v>0.17</v>
      </c>
    </row>
    <row r="22" spans="1:3" ht="12.75">
      <c r="A22" t="s">
        <v>15</v>
      </c>
      <c r="C22" s="61">
        <v>0.02</v>
      </c>
    </row>
    <row r="23" spans="1:4" ht="12.75">
      <c r="A23" s="75" t="s">
        <v>156</v>
      </c>
      <c r="C23" s="45">
        <v>6</v>
      </c>
      <c r="D23" t="s">
        <v>157</v>
      </c>
    </row>
    <row r="25" ht="12.75">
      <c r="A25" t="s">
        <v>59</v>
      </c>
    </row>
    <row r="27" spans="2:4" ht="12.75">
      <c r="B27" s="35" t="s">
        <v>35</v>
      </c>
      <c r="C27" s="35">
        <f>+C14*B16*B17*F17</f>
        <v>10000</v>
      </c>
      <c r="D27" s="35">
        <f>+B16*B18*D14*F18</f>
        <v>3500</v>
      </c>
    </row>
    <row r="29" spans="2:5" ht="15.75">
      <c r="B29" s="70" t="s">
        <v>108</v>
      </c>
      <c r="C29" s="70">
        <f>+IF(C27&gt;D27,C27,D27)</f>
        <v>10000</v>
      </c>
      <c r="E29" t="s">
        <v>132</v>
      </c>
    </row>
    <row r="30" ht="12.75">
      <c r="E30" t="s">
        <v>133</v>
      </c>
    </row>
    <row r="31" ht="12.75">
      <c r="E31" t="s">
        <v>134</v>
      </c>
    </row>
    <row r="32" spans="2:3" ht="12.75">
      <c r="B32" t="s">
        <v>35</v>
      </c>
      <c r="C32" s="62">
        <f>+C29</f>
        <v>10000</v>
      </c>
    </row>
    <row r="33" spans="2:3" ht="12.75">
      <c r="B33" t="s">
        <v>10</v>
      </c>
      <c r="C33" s="63">
        <f>+C32*C19</f>
        <v>500</v>
      </c>
    </row>
    <row r="34" spans="2:3" ht="12.75">
      <c r="B34" t="s">
        <v>12</v>
      </c>
      <c r="C34" s="62">
        <f>SUM(C32:C33)</f>
        <v>10500</v>
      </c>
    </row>
    <row r="35" spans="2:3" ht="12.75">
      <c r="B35" t="s">
        <v>13</v>
      </c>
      <c r="C35" s="63">
        <f>+C34*C20</f>
        <v>1522.5</v>
      </c>
    </row>
    <row r="36" spans="2:3" ht="12.75">
      <c r="B36" t="s">
        <v>111</v>
      </c>
      <c r="C36" s="62">
        <f>SUM(C34:C35)</f>
        <v>12022.5</v>
      </c>
    </row>
    <row r="37" spans="2:3" ht="12.75">
      <c r="B37" t="s">
        <v>14</v>
      </c>
      <c r="C37" s="62">
        <f>+C36*C21</f>
        <v>2043.825</v>
      </c>
    </row>
    <row r="38" spans="2:3" ht="12.75">
      <c r="B38" t="s">
        <v>15</v>
      </c>
      <c r="C38" s="69">
        <f>+C36*C22</f>
        <v>240.45000000000002</v>
      </c>
    </row>
    <row r="39" spans="2:3" ht="12.75">
      <c r="B39" s="75" t="s">
        <v>156</v>
      </c>
      <c r="C39" s="62">
        <f>+C23</f>
        <v>6</v>
      </c>
    </row>
    <row r="40" spans="1:4" ht="12.75">
      <c r="A40" s="60" t="s">
        <v>155</v>
      </c>
      <c r="B40" s="55"/>
      <c r="C40" s="64">
        <f>SUM(C34:C35,C37:C39)</f>
        <v>14312.775000000001</v>
      </c>
      <c r="D40" t="s">
        <v>157</v>
      </c>
    </row>
  </sheetData>
  <printOptions/>
  <pageMargins left="0.75" right="0.75" top="1" bottom="1" header="0" footer="0"/>
  <pageSetup orientation="portrait" paperSize="9" r:id="rId1"/>
  <headerFooter alignWithMargins="0">
    <oddHeader>&amp;CSolucionario de la Pregunta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jorge.vargas</dc:creator>
  <cp:keywords/>
  <dc:description/>
  <cp:lastModifiedBy>jorge.vargas</cp:lastModifiedBy>
  <cp:lastPrinted>2008-10-22T22:01:37Z</cp:lastPrinted>
  <dcterms:created xsi:type="dcterms:W3CDTF">2008-10-20T21:57:45Z</dcterms:created>
  <dcterms:modified xsi:type="dcterms:W3CDTF">2008-10-22T22:02:18Z</dcterms:modified>
  <cp:category/>
  <cp:version/>
  <cp:contentType/>
  <cp:contentStatus/>
</cp:coreProperties>
</file>